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135" windowWidth="12120" windowHeight="9120" activeTab="0"/>
  </bookViews>
  <sheets>
    <sheet name="Calculations" sheetId="1" r:id="rId1"/>
    <sheet name="Sheet2" sheetId="2" r:id="rId2"/>
  </sheets>
  <definedNames>
    <definedName name="_xlnm.Print_Area" localSheetId="0">'Calculations'!$A$1:$G$88</definedName>
  </definedNames>
  <calcPr fullCalcOnLoad="1"/>
</workbook>
</file>

<file path=xl/sharedStrings.xml><?xml version="1.0" encoding="utf-8"?>
<sst xmlns="http://schemas.openxmlformats.org/spreadsheetml/2006/main" count="170" uniqueCount="135">
  <si>
    <t>Joules</t>
  </si>
  <si>
    <t>Farads</t>
  </si>
  <si>
    <t>Current [I]</t>
  </si>
  <si>
    <t>Time [t]</t>
  </si>
  <si>
    <t>Minimum Voltage [Vmin]</t>
  </si>
  <si>
    <t>Value</t>
  </si>
  <si>
    <t>Enter Known</t>
  </si>
  <si>
    <t>seconds</t>
  </si>
  <si>
    <t>Single Device Capacitance</t>
  </si>
  <si>
    <t>Voltage drop (capacitive)</t>
  </si>
  <si>
    <t>Voltage drop (resistive)</t>
  </si>
  <si>
    <t>Ohms</t>
  </si>
  <si>
    <t xml:space="preserve">t = </t>
  </si>
  <si>
    <t>Total Capacitance</t>
  </si>
  <si>
    <t>Total Resistance</t>
  </si>
  <si>
    <t>Single Device Resistance</t>
  </si>
  <si>
    <t>If Total Voltage Drop is less than Maximum Voltage Drop Allowed, STOP.</t>
  </si>
  <si>
    <t>If Total Voltage Drop is greater than Maximum Allowed, determine whether resistance or capacitance is the main factor.</t>
  </si>
  <si>
    <t xml:space="preserve">     Model          Capacitance      ESR</t>
  </si>
  <si>
    <t>Desired Impedance (Maximum)</t>
  </si>
  <si>
    <t>Desired Capacitance (Minimum)</t>
  </si>
  <si>
    <t>Single Device Max Voltage</t>
  </si>
  <si>
    <t>Volts</t>
  </si>
  <si>
    <t xml:space="preserve">Volts </t>
  </si>
  <si>
    <t>Amps</t>
  </si>
  <si>
    <t>Number</t>
  </si>
  <si>
    <t>Capacitance</t>
  </si>
  <si>
    <t>ESR</t>
  </si>
  <si>
    <t>Vmax</t>
  </si>
  <si>
    <t xml:space="preserve">Increase p to increase Capacitance or </t>
  </si>
  <si>
    <t>reduce Resistance</t>
  </si>
  <si>
    <t>A1635-2R5475           4.7   F                0.025 Ohms</t>
  </si>
  <si>
    <t>B0810-2R5105           1.0   F                0.4    Ohms</t>
  </si>
  <si>
    <t>B1020-2R5335           3.3   F                0.15  Ohms</t>
  </si>
  <si>
    <t>B1325-2R5106           10    F                0.06  Ohms</t>
  </si>
  <si>
    <t>B1635-2R5226           22    F                0.04  Ohms</t>
  </si>
  <si>
    <t>B1835-2R5336           33    F                0.03  Ohms</t>
  </si>
  <si>
    <t>B1840-2R5506           50    F                0.025 Ohms</t>
  </si>
  <si>
    <t>B0510-2R5224           0.22 F                3       Ohms</t>
  </si>
  <si>
    <t>Required Values</t>
  </si>
  <si>
    <t>Calculated Values</t>
  </si>
  <si>
    <t>Final Supercapacitor Configuration</t>
  </si>
  <si>
    <t xml:space="preserve">s = Vw / Vcap   (A = 2.5V; B = 2.5V; P = 5.0V) = </t>
  </si>
  <si>
    <t xml:space="preserve">s (rounded up) = </t>
  </si>
  <si>
    <t xml:space="preserve">C = </t>
  </si>
  <si>
    <t xml:space="preserve">R = </t>
  </si>
  <si>
    <t xml:space="preserve">Vmax = </t>
  </si>
  <si>
    <t xml:space="preserve">W = 1/2 C * (Vw^2 - Vmin^2) = </t>
  </si>
  <si>
    <t xml:space="preserve">Vw = </t>
  </si>
  <si>
    <t xml:space="preserve">Vmin = </t>
  </si>
  <si>
    <t xml:space="preserve">I = </t>
  </si>
  <si>
    <t xml:space="preserve">C = 2 Vw*I*t / (Vw^2 - Vmin^2) = </t>
  </si>
  <si>
    <t xml:space="preserve">R = (Vw - Vmin) / I = </t>
  </si>
  <si>
    <t>Comments</t>
  </si>
  <si>
    <t xml:space="preserve">    </t>
  </si>
  <si>
    <t>Note 1:  Total Capacitance equals 1/2x for two in series, 1/3x for three in series, etc.</t>
  </si>
  <si>
    <t>Note 2:  Total Capacitance equals 2x for two in parallel, 3x for three in parallel, etc.</t>
  </si>
  <si>
    <t>Note 3:  Total Resistance equals 2x for two in series, 3x for three in series, etc.</t>
  </si>
  <si>
    <t>Note 4:  Total Resistance equals 1/2x for two in parallel, 1/3x for three in parallel, etc.</t>
  </si>
  <si>
    <t>Discharge Pulse Frequency</t>
  </si>
  <si>
    <t>Frequency</t>
  </si>
  <si>
    <t>DC</t>
  </si>
  <si>
    <t>AC (1 kHz)</t>
  </si>
  <si>
    <t>Temperature</t>
  </si>
  <si>
    <t>-40°C</t>
  </si>
  <si>
    <t>-30°C</t>
  </si>
  <si>
    <t>-20°C</t>
  </si>
  <si>
    <t>-10°C</t>
  </si>
  <si>
    <t>Standard Values</t>
  </si>
  <si>
    <t>Corrected Values</t>
  </si>
  <si>
    <t xml:space="preserve">   0°C</t>
  </si>
  <si>
    <t xml:space="preserve"> 40°C</t>
  </si>
  <si>
    <t xml:space="preserve"> 60°C</t>
  </si>
  <si>
    <t xml:space="preserve"> 70°C</t>
  </si>
  <si>
    <t>Use pull-down menu for Correction Factors to Capacitance and ESR</t>
  </si>
  <si>
    <t>Use pull-down menu to choose a specific model Supercapacitor</t>
  </si>
  <si>
    <t xml:space="preserve"> 25°C</t>
  </si>
  <si>
    <t>Comparison to Spec</t>
  </si>
  <si>
    <t xml:space="preserve">Capacitance Correction Factors : </t>
  </si>
  <si>
    <t xml:space="preserve">ESR Correction Factors : </t>
  </si>
  <si>
    <t>Input Values in Yellow</t>
  </si>
  <si>
    <t>Required Values in Gray</t>
  </si>
  <si>
    <t>Calculated Values in Light Blue</t>
  </si>
  <si>
    <t>Legend</t>
  </si>
  <si>
    <t>2. Select Operating Parameters and Correction Factors from pull-down menu</t>
  </si>
  <si>
    <r>
      <t xml:space="preserve">4. Confirm </t>
    </r>
    <r>
      <rPr>
        <b/>
        <sz val="14"/>
        <color indexed="11"/>
        <rFont val="Arial"/>
        <family val="2"/>
      </rPr>
      <t>Time</t>
    </r>
    <r>
      <rPr>
        <b/>
        <sz val="14"/>
        <rFont val="Arial"/>
        <family val="2"/>
      </rPr>
      <t xml:space="preserve"> requirement is met for hold-up applications and/or </t>
    </r>
    <r>
      <rPr>
        <b/>
        <sz val="14"/>
        <color indexed="55"/>
        <rFont val="Arial"/>
        <family val="2"/>
      </rPr>
      <t>Voltage Drop</t>
    </r>
    <r>
      <rPr>
        <b/>
        <sz val="14"/>
        <rFont val="Arial"/>
        <family val="2"/>
      </rPr>
      <t xml:space="preserve"> is acceptable for pulse applications. </t>
    </r>
  </si>
  <si>
    <t>Comments in Green</t>
  </si>
  <si>
    <t>Choose Frequency</t>
  </si>
  <si>
    <t>Choose Tolerance</t>
  </si>
  <si>
    <t xml:space="preserve"> </t>
  </si>
  <si>
    <t>Choose Temperature</t>
  </si>
  <si>
    <t>1. Enter values for Working Voltage, Minimum Voltage, Current and Time</t>
  </si>
  <si>
    <t>Working Voltage (Vw)</t>
  </si>
  <si>
    <t>Nominal Capacitance</t>
  </si>
  <si>
    <t>Nominal Capacitance Minus 20%</t>
  </si>
  <si>
    <t>Nominal Capacitance Plus 80 %</t>
  </si>
  <si>
    <t>Choose Supercapacitor based on Capacitance and ESR</t>
  </si>
  <si>
    <t xml:space="preserve">This program is intended to provide product design solutions that will help the user with design applications.   </t>
  </si>
  <si>
    <t>Once a product design solution has been determined, it should be tested by the user in all possible applications.</t>
  </si>
  <si>
    <t>Deviation from Specified Capacitance (-20% to +80%)</t>
  </si>
  <si>
    <t>Part Number    Capacitance     ESR (AC @ 1 kHz)</t>
  </si>
  <si>
    <t xml:space="preserve">W = (Vw+Vmin)/2*I*t = </t>
  </si>
  <si>
    <t>Enter Company or Project Name</t>
  </si>
  <si>
    <t>Check Voltage Drop</t>
  </si>
  <si>
    <t>Check Energy and Time Requirements</t>
  </si>
  <si>
    <t>B0830-2R5475           4.7   F                0.15  Ohms</t>
  </si>
  <si>
    <t>Energy needed during hold-up period (Minimum)</t>
  </si>
  <si>
    <t xml:space="preserve">t = C (Vw - IR -Vmin) / I = </t>
  </si>
  <si>
    <t>PowerStor Aerogel Supercapacitor Calculations for:</t>
  </si>
  <si>
    <t>Four Simple Steps for Determining Supercapacitor Requirements</t>
  </si>
  <si>
    <r>
      <t>3. Choose Supercapacitor from pull-down menu to meet</t>
    </r>
    <r>
      <rPr>
        <b/>
        <sz val="14"/>
        <color indexed="10"/>
        <rFont val="Arial"/>
        <family val="2"/>
      </rPr>
      <t xml:space="preserve"> Desired Capacitance</t>
    </r>
    <r>
      <rPr>
        <b/>
        <sz val="14"/>
        <rFont val="Arial"/>
        <family val="2"/>
      </rPr>
      <t xml:space="preserve"> and</t>
    </r>
    <r>
      <rPr>
        <b/>
        <sz val="14"/>
        <color indexed="12"/>
        <rFont val="Arial"/>
        <family val="2"/>
      </rPr>
      <t xml:space="preserve"> Desired Impedance</t>
    </r>
  </si>
  <si>
    <t># supercapacitor(s) in series (min. calculated)</t>
  </si>
  <si>
    <t># supercapacitor(s) in series (actual)   (See Note 5)</t>
  </si>
  <si>
    <t xml:space="preserve">Note 5: Formula for # supercapacitor(s) in series (actual) can be manually overwritten if lower or higher Vw per supercapacitor desired.  View Corrected Value for actual Single Device Max Voltage. </t>
  </si>
  <si>
    <t>Energy available in supercapacitor(s)</t>
  </si>
  <si>
    <t>If Energy is insufficient, choose a Single Device with higher Capacitance or increase # supercapacitors in parallel.</t>
  </si>
  <si>
    <t># supercapacitor(s) in parallel</t>
  </si>
  <si>
    <t>Max. Hold-up Time with chosen supercapacitor(s)</t>
  </si>
  <si>
    <t>Check to ensure that Energy available in supercapacitors is greater than Energy needed during hold-up period, or Maximum Hold-up Time is sufficient.</t>
  </si>
  <si>
    <t xml:space="preserve">Total Voltage Drop  of supercapacitor(s) = Vdrop (resistive) + Vdrop (capacitive) = </t>
  </si>
  <si>
    <t xml:space="preserve">Vdrop (resistive) = IR = </t>
  </si>
  <si>
    <t xml:space="preserve">Vdrop (capacitive) = I (t / C) </t>
  </si>
  <si>
    <t>Choose supercapacitors with either more capacitance or less resistance, or increase # capacitors in parallel.</t>
  </si>
  <si>
    <r>
      <t xml:space="preserve">Ó </t>
    </r>
    <r>
      <rPr>
        <sz val="10"/>
        <rFont val="Arial"/>
        <family val="0"/>
      </rPr>
      <t>Cooper Electronic Technologies 2002</t>
    </r>
  </si>
  <si>
    <t xml:space="preserve">PA-5R0V224              0.22  F                 0.30  Ohms </t>
  </si>
  <si>
    <t>PA-5R0V474              0.47  F                 0.20  Ohms</t>
  </si>
  <si>
    <t>PB-5R0V104              0.1    F                 10      Ohms</t>
  </si>
  <si>
    <t>A0820-2R5474           0.47 F                0.15  Ohms</t>
  </si>
  <si>
    <t>A1020-2R5105           1.0   F                0.09  Ohms</t>
  </si>
  <si>
    <t>A1030-2R5155           1.5   F                0.06  Ohms</t>
  </si>
  <si>
    <t>B1010-2R5155           1.5   F                0.3    Ohms</t>
  </si>
  <si>
    <t>B0820-2R5225           2.2   F                0.2    Ohms</t>
  </si>
  <si>
    <t>B1030-2R5685           6.8   F                0.1    Ohms</t>
  </si>
  <si>
    <t>PB-5R0V474              0.47  F                 2        Ohms</t>
  </si>
  <si>
    <t>PB-5R0V105              1.0    F                 1        Ohms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</si>
</sst>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m/d/yyyy"/>
    <numFmt numFmtId="174" formatCode="mm/dd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4"/>
      <color indexed="11"/>
      <name val="Arial"/>
      <family val="2"/>
    </font>
    <font>
      <b/>
      <sz val="14"/>
      <color indexed="55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0"/>
      <name val="Arial Unicode MS"/>
      <family val="2"/>
    </font>
    <font>
      <sz val="18"/>
      <name val="Arial"/>
      <family val="2"/>
    </font>
    <font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1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applyProtection="1">
      <alignment/>
      <protection locked="0"/>
    </xf>
    <xf numFmtId="16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" fontId="0" fillId="2" borderId="3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" borderId="6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0" fillId="5" borderId="7" xfId="0" applyFont="1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6" fontId="0" fillId="3" borderId="3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horizontal="right" vertical="center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" fillId="4" borderId="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0" fillId="4" borderId="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/>
      <protection/>
    </xf>
    <xf numFmtId="0" fontId="12" fillId="5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 applyProtection="1">
      <alignment/>
      <protection/>
    </xf>
    <xf numFmtId="0" fontId="1" fillId="5" borderId="16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2" fontId="0" fillId="4" borderId="3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3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/>
      <protection/>
    </xf>
    <xf numFmtId="0" fontId="1" fillId="5" borderId="16" xfId="0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 indent="2"/>
      <protection/>
    </xf>
    <xf numFmtId="0" fontId="0" fillId="0" borderId="20" xfId="0" applyBorder="1" applyAlignment="1" applyProtection="1">
      <alignment/>
      <protection/>
    </xf>
    <xf numFmtId="0" fontId="1" fillId="2" borderId="2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indent="2"/>
      <protection locked="0"/>
    </xf>
    <xf numFmtId="0" fontId="2" fillId="0" borderId="8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40.7109375" style="0" customWidth="1"/>
    <col min="2" max="2" width="37.421875" style="0" bestFit="1" customWidth="1"/>
    <col min="3" max="3" width="15.00390625" style="0" customWidth="1"/>
    <col min="4" max="4" width="13.421875" style="0" customWidth="1"/>
    <col min="5" max="5" width="14.57421875" style="0" customWidth="1"/>
    <col min="6" max="6" width="13.57421875" style="0" customWidth="1"/>
    <col min="7" max="7" width="32.140625" style="0" bestFit="1" customWidth="1"/>
    <col min="8" max="8" width="6.8515625" style="0" customWidth="1"/>
    <col min="9" max="9" width="12.57421875" style="0" bestFit="1" customWidth="1"/>
  </cols>
  <sheetData>
    <row r="1" spans="1:8" ht="23.25">
      <c r="A1" s="40" t="s">
        <v>108</v>
      </c>
      <c r="B1" s="41"/>
      <c r="D1" s="34" t="s">
        <v>102</v>
      </c>
      <c r="E1" s="42"/>
      <c r="F1" s="42"/>
      <c r="G1" s="43"/>
      <c r="H1" s="1"/>
    </row>
    <row r="2" spans="1:8" ht="18">
      <c r="A2" s="44"/>
      <c r="B2" s="42"/>
      <c r="D2" s="45">
        <f ca="1">TODAY()</f>
        <v>37516</v>
      </c>
      <c r="E2" s="42"/>
      <c r="F2" s="42"/>
      <c r="G2" s="43"/>
      <c r="H2" s="1"/>
    </row>
    <row r="3" spans="1:8" ht="18">
      <c r="A3" s="44"/>
      <c r="B3" s="42"/>
      <c r="C3" s="47"/>
      <c r="D3" s="46"/>
      <c r="E3" s="42"/>
      <c r="F3" s="42"/>
      <c r="G3" s="43"/>
      <c r="H3" s="1"/>
    </row>
    <row r="4" spans="1:8" ht="20.25">
      <c r="A4" s="48" t="s">
        <v>109</v>
      </c>
      <c r="B4" s="42"/>
      <c r="C4" s="47"/>
      <c r="D4" s="46"/>
      <c r="E4" s="42"/>
      <c r="F4" s="42"/>
      <c r="G4" s="43"/>
      <c r="H4" s="1"/>
    </row>
    <row r="5" spans="1:8" ht="18.75" thickBot="1">
      <c r="A5" s="44"/>
      <c r="B5" s="42"/>
      <c r="C5" s="47"/>
      <c r="D5" s="46"/>
      <c r="E5" s="42"/>
      <c r="F5" s="42"/>
      <c r="G5" s="43"/>
      <c r="H5" s="1"/>
    </row>
    <row r="6" spans="1:8" ht="18.75" thickBot="1">
      <c r="A6" s="44" t="s">
        <v>91</v>
      </c>
      <c r="B6" s="42"/>
      <c r="C6" s="47"/>
      <c r="D6" s="46"/>
      <c r="E6" s="42"/>
      <c r="F6" s="42"/>
      <c r="G6" s="49" t="s">
        <v>83</v>
      </c>
      <c r="H6" s="1"/>
    </row>
    <row r="7" spans="1:8" ht="18.75" thickBot="1">
      <c r="A7" s="42"/>
      <c r="B7" s="50"/>
      <c r="C7" s="42"/>
      <c r="D7" s="42"/>
      <c r="E7" s="42"/>
      <c r="F7" s="42"/>
      <c r="G7" s="51"/>
      <c r="H7" s="1"/>
    </row>
    <row r="8" spans="1:9" ht="12.75">
      <c r="A8" s="42"/>
      <c r="B8" s="42"/>
      <c r="C8" s="52" t="s">
        <v>6</v>
      </c>
      <c r="D8" s="42"/>
      <c r="E8" s="42"/>
      <c r="F8" s="42"/>
      <c r="G8" s="53" t="s">
        <v>80</v>
      </c>
      <c r="I8" s="5"/>
    </row>
    <row r="9" spans="1:9" ht="13.5" thickBot="1">
      <c r="A9" s="42"/>
      <c r="B9" s="42"/>
      <c r="C9" s="54" t="s">
        <v>5</v>
      </c>
      <c r="D9" s="42"/>
      <c r="E9" s="42"/>
      <c r="F9" s="42"/>
      <c r="G9" s="55"/>
      <c r="I9" s="5"/>
    </row>
    <row r="10" spans="1:7" ht="12.75">
      <c r="A10" s="42" t="s">
        <v>92</v>
      </c>
      <c r="B10" s="56" t="s">
        <v>48</v>
      </c>
      <c r="C10" s="7">
        <v>2.5</v>
      </c>
      <c r="D10" s="42" t="s">
        <v>23</v>
      </c>
      <c r="E10" s="42"/>
      <c r="F10" s="42"/>
      <c r="G10" s="57" t="s">
        <v>81</v>
      </c>
    </row>
    <row r="11" spans="1:7" ht="12.75">
      <c r="A11" s="42" t="s">
        <v>4</v>
      </c>
      <c r="B11" s="56" t="s">
        <v>49</v>
      </c>
      <c r="C11" s="7">
        <v>1.5</v>
      </c>
      <c r="D11" s="42" t="s">
        <v>23</v>
      </c>
      <c r="E11" s="42"/>
      <c r="F11" s="42"/>
      <c r="G11" s="58"/>
    </row>
    <row r="12" spans="1:7" ht="12.75">
      <c r="A12" s="42" t="s">
        <v>2</v>
      </c>
      <c r="B12" s="56" t="s">
        <v>50</v>
      </c>
      <c r="C12" s="7">
        <v>1</v>
      </c>
      <c r="D12" s="42" t="s">
        <v>24</v>
      </c>
      <c r="E12" s="42"/>
      <c r="F12" s="42"/>
      <c r="G12" s="59" t="s">
        <v>82</v>
      </c>
    </row>
    <row r="13" spans="1:10" ht="13.5" thickBot="1">
      <c r="A13" s="42" t="s">
        <v>3</v>
      </c>
      <c r="B13" s="56" t="s">
        <v>12</v>
      </c>
      <c r="C13" s="8">
        <v>1</v>
      </c>
      <c r="D13" s="42" t="s">
        <v>7</v>
      </c>
      <c r="E13" s="42"/>
      <c r="F13" s="42"/>
      <c r="G13" s="60"/>
      <c r="H13" s="2"/>
      <c r="I13" s="3"/>
      <c r="J13" s="2"/>
    </row>
    <row r="14" spans="1:10" ht="13.5" thickBot="1">
      <c r="A14" s="42"/>
      <c r="B14" s="56"/>
      <c r="C14" s="42"/>
      <c r="D14" s="42"/>
      <c r="E14" s="42"/>
      <c r="F14" s="42"/>
      <c r="G14" s="61" t="s">
        <v>86</v>
      </c>
      <c r="I14" s="2"/>
      <c r="J14" s="2"/>
    </row>
    <row r="15" spans="1:10" ht="12.75">
      <c r="A15" s="42" t="s">
        <v>106</v>
      </c>
      <c r="B15" s="56" t="s">
        <v>101</v>
      </c>
      <c r="C15" s="62">
        <f>(C10+C11)*C12*C13/2</f>
        <v>2</v>
      </c>
      <c r="D15" s="42" t="s">
        <v>0</v>
      </c>
      <c r="E15" s="42"/>
      <c r="F15" s="42"/>
      <c r="G15" s="63"/>
      <c r="I15" s="2"/>
      <c r="J15" s="2"/>
    </row>
    <row r="16" spans="1:10" ht="12.75">
      <c r="A16" s="42"/>
      <c r="B16" s="56"/>
      <c r="C16" s="64"/>
      <c r="D16" s="42"/>
      <c r="E16" s="42"/>
      <c r="F16" s="42"/>
      <c r="G16" s="63"/>
      <c r="I16" s="2"/>
      <c r="J16" s="2"/>
    </row>
    <row r="17" spans="1:10" ht="12.75">
      <c r="A17" s="42" t="s">
        <v>20</v>
      </c>
      <c r="B17" s="56" t="s">
        <v>51</v>
      </c>
      <c r="C17" s="65">
        <f>2*C15/(C10^2-C11^2)</f>
        <v>1</v>
      </c>
      <c r="D17" s="42" t="s">
        <v>1</v>
      </c>
      <c r="E17" s="42"/>
      <c r="F17" s="42"/>
      <c r="G17" s="63"/>
      <c r="I17" s="2"/>
      <c r="J17" s="2"/>
    </row>
    <row r="18" spans="1:10" ht="12.75">
      <c r="A18" s="42" t="s">
        <v>19</v>
      </c>
      <c r="B18" s="56" t="s">
        <v>52</v>
      </c>
      <c r="C18" s="66">
        <f>(C10-C11)/C12</f>
        <v>1</v>
      </c>
      <c r="D18" s="42" t="s">
        <v>11</v>
      </c>
      <c r="E18" s="42"/>
      <c r="F18" s="42"/>
      <c r="G18" s="63"/>
      <c r="I18" s="2"/>
      <c r="J18" s="2"/>
    </row>
    <row r="19" spans="1:10" ht="18" customHeight="1">
      <c r="A19" s="42"/>
      <c r="B19" s="56"/>
      <c r="C19" s="67"/>
      <c r="D19" s="42"/>
      <c r="E19" s="42"/>
      <c r="F19" s="42"/>
      <c r="G19" s="63"/>
      <c r="I19" s="2"/>
      <c r="J19" s="2"/>
    </row>
    <row r="20" spans="1:10" ht="18" customHeight="1">
      <c r="A20" s="44" t="s">
        <v>84</v>
      </c>
      <c r="B20" s="56"/>
      <c r="C20" s="67"/>
      <c r="D20" s="42"/>
      <c r="E20" s="42"/>
      <c r="F20" s="42"/>
      <c r="G20" s="63"/>
      <c r="I20" s="2"/>
      <c r="J20" s="2"/>
    </row>
    <row r="21" spans="1:10" ht="18" customHeight="1" thickBot="1">
      <c r="A21" s="42"/>
      <c r="B21" s="56"/>
      <c r="C21" s="67"/>
      <c r="D21" s="42"/>
      <c r="E21" s="42"/>
      <c r="F21" s="42"/>
      <c r="G21" s="63"/>
      <c r="I21" s="2"/>
      <c r="J21" s="2"/>
    </row>
    <row r="22" spans="1:7" ht="49.5" customHeight="1" thickBot="1">
      <c r="A22" s="68" t="s">
        <v>74</v>
      </c>
      <c r="B22" s="69"/>
      <c r="C22" s="70" t="s">
        <v>59</v>
      </c>
      <c r="D22" s="71"/>
      <c r="E22" s="72" t="s">
        <v>63</v>
      </c>
      <c r="F22" s="73"/>
      <c r="G22" s="74" t="s">
        <v>99</v>
      </c>
    </row>
    <row r="23" spans="1:7" ht="12.75">
      <c r="A23" s="42"/>
      <c r="B23" s="75"/>
      <c r="C23" s="63"/>
      <c r="D23" s="63"/>
      <c r="E23" s="76"/>
      <c r="F23" s="77"/>
      <c r="G23" s="42"/>
    </row>
    <row r="24" spans="1:7" ht="12.75">
      <c r="A24" s="42"/>
      <c r="B24" s="75"/>
      <c r="C24" s="63"/>
      <c r="D24" s="63"/>
      <c r="E24" s="76"/>
      <c r="F24" s="77"/>
      <c r="G24" s="42"/>
    </row>
    <row r="25" spans="1:7" ht="12.75">
      <c r="A25" s="42"/>
      <c r="B25" s="75"/>
      <c r="C25" s="63"/>
      <c r="D25" s="63"/>
      <c r="E25" s="76"/>
      <c r="F25" s="77"/>
      <c r="G25" s="42"/>
    </row>
    <row r="26" spans="1:7" ht="12.75">
      <c r="A26" s="42"/>
      <c r="B26" s="56" t="s">
        <v>78</v>
      </c>
      <c r="C26" s="78">
        <f>LOOKUP(Sheet2!A30,Sheet2!F32:F33,Sheet2!G32:G33)</f>
        <v>1</v>
      </c>
      <c r="D26" s="42"/>
      <c r="E26" s="78">
        <f>LOOKUP(Sheet2!A39,Sheet2!F41:F52,Sheet2!G41:G52)</f>
        <v>1</v>
      </c>
      <c r="F26" s="77"/>
      <c r="G26" s="78">
        <f>LOOKUP(Sheet2!A52,Sheet2!F54:F56,Sheet2!G54:G56)</f>
        <v>1</v>
      </c>
    </row>
    <row r="27" spans="1:7" ht="12.75">
      <c r="A27" s="42"/>
      <c r="B27" s="56" t="s">
        <v>79</v>
      </c>
      <c r="C27" s="78">
        <f>LOOKUP(Sheet2!A30,Sheet2!F32:F33,Sheet2!H32:H33)</f>
        <v>1</v>
      </c>
      <c r="D27" s="42"/>
      <c r="E27" s="78">
        <f>LOOKUP(Sheet2!A39,Sheet2!F41:F52,Sheet2!H41:H52)</f>
        <v>1</v>
      </c>
      <c r="F27" s="77"/>
      <c r="G27" s="42"/>
    </row>
    <row r="28" spans="1:10" ht="18" customHeight="1">
      <c r="A28" s="42"/>
      <c r="B28" s="42"/>
      <c r="C28" s="42"/>
      <c r="D28" s="42"/>
      <c r="E28" s="42"/>
      <c r="F28" s="42"/>
      <c r="G28" s="63"/>
      <c r="I28" s="2"/>
      <c r="J28" s="2"/>
    </row>
    <row r="29" spans="1:10" ht="18">
      <c r="A29" s="44" t="s">
        <v>110</v>
      </c>
      <c r="B29" s="42"/>
      <c r="C29" s="42"/>
      <c r="D29" s="42"/>
      <c r="E29" s="42"/>
      <c r="F29" s="42"/>
      <c r="G29" s="63"/>
      <c r="I29" s="2"/>
      <c r="J29" s="2"/>
    </row>
    <row r="30" spans="1:10" ht="18" customHeight="1">
      <c r="A30" s="44"/>
      <c r="B30" s="42"/>
      <c r="C30" s="42"/>
      <c r="D30" s="42"/>
      <c r="E30" s="42"/>
      <c r="F30" s="42"/>
      <c r="G30" s="63"/>
      <c r="I30" s="2"/>
      <c r="J30" s="2"/>
    </row>
    <row r="31" spans="1:10" ht="12.75">
      <c r="A31" s="63" t="s">
        <v>55</v>
      </c>
      <c r="B31" s="42"/>
      <c r="C31" s="42"/>
      <c r="D31" s="42"/>
      <c r="E31" s="42"/>
      <c r="F31" s="42"/>
      <c r="G31" s="63"/>
      <c r="I31" s="2"/>
      <c r="J31" s="2"/>
    </row>
    <row r="32" spans="1:10" ht="12.75">
      <c r="A32" s="63" t="s">
        <v>56</v>
      </c>
      <c r="B32" s="42"/>
      <c r="C32" s="42"/>
      <c r="D32" s="42"/>
      <c r="E32" s="42"/>
      <c r="F32" s="42"/>
      <c r="G32" s="63"/>
      <c r="I32" s="2"/>
      <c r="J32" s="2"/>
    </row>
    <row r="33" spans="1:10" ht="12.75">
      <c r="A33" s="63" t="s">
        <v>57</v>
      </c>
      <c r="B33" s="42"/>
      <c r="C33" s="42"/>
      <c r="D33" s="42"/>
      <c r="E33" s="42"/>
      <c r="F33" s="42"/>
      <c r="G33" s="63"/>
      <c r="I33" s="2"/>
      <c r="J33" s="2"/>
    </row>
    <row r="34" spans="1:10" ht="12.75">
      <c r="A34" s="63" t="s">
        <v>58</v>
      </c>
      <c r="B34" s="42"/>
      <c r="C34" s="42"/>
      <c r="D34" s="42"/>
      <c r="E34" s="42"/>
      <c r="F34" s="42"/>
      <c r="G34" s="63"/>
      <c r="I34" s="2"/>
      <c r="J34" s="2"/>
    </row>
    <row r="35" spans="1:10" ht="18" customHeight="1" thickBot="1">
      <c r="A35" s="42"/>
      <c r="B35" s="42"/>
      <c r="C35" s="42"/>
      <c r="D35" s="42"/>
      <c r="E35" s="42"/>
      <c r="F35" s="42"/>
      <c r="G35" s="63"/>
      <c r="I35" s="2"/>
      <c r="J35" s="2"/>
    </row>
    <row r="36" spans="1:7" ht="17.25" customHeight="1" thickBot="1">
      <c r="A36" s="68" t="s">
        <v>75</v>
      </c>
      <c r="B36" s="79"/>
      <c r="C36" s="144" t="s">
        <v>100</v>
      </c>
      <c r="D36" s="145"/>
      <c r="E36" s="146"/>
      <c r="F36" s="80"/>
      <c r="G36" s="42"/>
    </row>
    <row r="37" spans="1:7" ht="24.75" customHeight="1">
      <c r="A37" s="42"/>
      <c r="B37" s="81"/>
      <c r="C37" s="82"/>
      <c r="D37" s="81"/>
      <c r="E37" s="81"/>
      <c r="F37" s="42"/>
      <c r="G37" s="42"/>
    </row>
    <row r="38" spans="1:7" ht="18" customHeight="1" thickBot="1">
      <c r="A38" s="42"/>
      <c r="B38" s="83"/>
      <c r="C38" s="84"/>
      <c r="D38" s="83"/>
      <c r="E38" s="83"/>
      <c r="F38" s="42"/>
      <c r="G38" s="42"/>
    </row>
    <row r="39" spans="1:7" ht="18" customHeight="1" thickBot="1">
      <c r="A39" s="42"/>
      <c r="B39" s="42"/>
      <c r="C39" s="147" t="s">
        <v>68</v>
      </c>
      <c r="D39" s="148"/>
      <c r="E39" s="140" t="s">
        <v>69</v>
      </c>
      <c r="F39" s="141"/>
      <c r="G39" s="42"/>
    </row>
    <row r="40" spans="1:7" ht="12.75">
      <c r="A40" s="42" t="s">
        <v>8</v>
      </c>
      <c r="B40" s="56" t="s">
        <v>44</v>
      </c>
      <c r="C40" s="85" t="e">
        <f>LOOKUP(Sheet2!A1,Sheet2!F4:F23,Sheet2!G4:G23)</f>
        <v>#N/A</v>
      </c>
      <c r="D40" s="42" t="s">
        <v>1</v>
      </c>
      <c r="E40" s="85" t="e">
        <f>C26*E26*C40*G26</f>
        <v>#N/A</v>
      </c>
      <c r="F40" s="42" t="s">
        <v>1</v>
      </c>
      <c r="G40" s="42"/>
    </row>
    <row r="41" spans="1:7" ht="12.75">
      <c r="A41" s="42"/>
      <c r="B41" s="56"/>
      <c r="C41" s="84"/>
      <c r="D41" s="86"/>
      <c r="E41" s="84"/>
      <c r="F41" s="42"/>
      <c r="G41" s="42"/>
    </row>
    <row r="42" spans="1:7" ht="12.75">
      <c r="A42" s="42" t="s">
        <v>15</v>
      </c>
      <c r="B42" s="56" t="s">
        <v>45</v>
      </c>
      <c r="C42" s="87" t="e">
        <f>LOOKUP(Sheet2!A1,Sheet2!F4:F23,Sheet2!H4:H23)</f>
        <v>#N/A</v>
      </c>
      <c r="D42" s="42" t="s">
        <v>11</v>
      </c>
      <c r="E42" s="87" t="e">
        <f>C27*E27*C42</f>
        <v>#N/A</v>
      </c>
      <c r="F42" s="42" t="s">
        <v>11</v>
      </c>
      <c r="G42" s="42"/>
    </row>
    <row r="43" spans="1:7" ht="12.75">
      <c r="A43" s="42"/>
      <c r="B43" s="56"/>
      <c r="C43" s="84"/>
      <c r="D43" s="88"/>
      <c r="E43" s="84"/>
      <c r="F43" s="88"/>
      <c r="G43" s="42"/>
    </row>
    <row r="44" spans="1:7" ht="12.75">
      <c r="A44" s="42" t="s">
        <v>21</v>
      </c>
      <c r="B44" s="56" t="s">
        <v>46</v>
      </c>
      <c r="C44" s="87" t="e">
        <f>LOOKUP(Sheet2!A1,Sheet2!F4:F23,Sheet2!I4:I23)</f>
        <v>#N/A</v>
      </c>
      <c r="D44" s="42" t="s">
        <v>22</v>
      </c>
      <c r="E44" s="89" t="e">
        <f>C10/C50</f>
        <v>#N/A</v>
      </c>
      <c r="F44" s="86" t="s">
        <v>22</v>
      </c>
      <c r="G44" s="42"/>
    </row>
    <row r="45" spans="1:7" ht="12.75">
      <c r="A45" s="42"/>
      <c r="B45" s="56"/>
      <c r="C45" s="84"/>
      <c r="D45" s="42"/>
      <c r="E45" s="42"/>
      <c r="F45" s="42"/>
      <c r="G45" s="42"/>
    </row>
    <row r="46" spans="1:7" ht="15.75" customHeight="1">
      <c r="A46" s="42" t="s">
        <v>116</v>
      </c>
      <c r="B46" s="90" t="s">
        <v>29</v>
      </c>
      <c r="C46" s="132">
        <v>1</v>
      </c>
      <c r="D46" s="42"/>
      <c r="E46" s="42"/>
      <c r="F46" s="42"/>
      <c r="G46" s="42"/>
    </row>
    <row r="47" spans="1:7" ht="15.75" customHeight="1">
      <c r="A47" s="42"/>
      <c r="B47" s="90" t="s">
        <v>30</v>
      </c>
      <c r="C47" s="91"/>
      <c r="D47" s="42"/>
      <c r="E47" s="42"/>
      <c r="F47" s="42"/>
      <c r="G47" s="42"/>
    </row>
    <row r="48" spans="1:7" ht="15.75" customHeight="1">
      <c r="A48" s="42"/>
      <c r="B48" s="90"/>
      <c r="C48" s="92"/>
      <c r="D48" s="42"/>
      <c r="E48" s="42"/>
      <c r="F48" s="42"/>
      <c r="G48" s="42"/>
    </row>
    <row r="49" spans="1:7" ht="12.75">
      <c r="A49" s="42" t="s">
        <v>111</v>
      </c>
      <c r="B49" s="56" t="s">
        <v>42</v>
      </c>
      <c r="C49" s="93" t="e">
        <f>C10/C44</f>
        <v>#N/A</v>
      </c>
      <c r="D49" s="42"/>
      <c r="E49" s="42"/>
      <c r="F49" s="42"/>
      <c r="G49" s="42"/>
    </row>
    <row r="50" spans="1:7" ht="12.75">
      <c r="A50" s="42" t="s">
        <v>112</v>
      </c>
      <c r="B50" s="56" t="s">
        <v>43</v>
      </c>
      <c r="C50" s="38" t="e">
        <f>ROUNDUP(C49,0)</f>
        <v>#N/A</v>
      </c>
      <c r="D50" s="42"/>
      <c r="E50" s="42"/>
      <c r="F50" s="42"/>
      <c r="G50" s="42"/>
    </row>
    <row r="51" spans="1:7" ht="12.75">
      <c r="A51" s="42"/>
      <c r="B51" s="56"/>
      <c r="C51" s="94"/>
      <c r="D51" s="42"/>
      <c r="E51" s="42"/>
      <c r="F51" s="42"/>
      <c r="G51" s="42"/>
    </row>
    <row r="52" spans="1:7" ht="12.75">
      <c r="A52" s="42" t="s">
        <v>113</v>
      </c>
      <c r="B52" s="56"/>
      <c r="C52" s="42"/>
      <c r="D52" s="42"/>
      <c r="E52" s="76"/>
      <c r="F52" s="77"/>
      <c r="G52" s="42"/>
    </row>
    <row r="53" spans="1:7" ht="17.25" customHeight="1">
      <c r="A53" s="42"/>
      <c r="B53" s="56"/>
      <c r="C53" s="42"/>
      <c r="D53" s="42"/>
      <c r="E53" s="76"/>
      <c r="F53" s="77"/>
      <c r="G53" s="42"/>
    </row>
    <row r="54" spans="1:7" ht="18">
      <c r="A54" s="44" t="s">
        <v>85</v>
      </c>
      <c r="B54" s="56"/>
      <c r="C54" s="42"/>
      <c r="D54" s="42"/>
      <c r="E54" s="76"/>
      <c r="F54" s="77"/>
      <c r="G54" s="42"/>
    </row>
    <row r="55" spans="1:7" ht="18" customHeight="1" thickBot="1">
      <c r="A55" s="43" t="s">
        <v>54</v>
      </c>
      <c r="B55" s="56"/>
      <c r="C55" s="42"/>
      <c r="D55" s="42"/>
      <c r="E55" s="76"/>
      <c r="F55" s="77"/>
      <c r="G55" s="42"/>
    </row>
    <row r="56" spans="1:7" ht="18" customHeight="1" thickBot="1">
      <c r="A56" s="95" t="s">
        <v>41</v>
      </c>
      <c r="B56" s="96"/>
      <c r="C56" s="140" t="s">
        <v>40</v>
      </c>
      <c r="D56" s="141"/>
      <c r="E56" s="142" t="s">
        <v>39</v>
      </c>
      <c r="F56" s="143"/>
      <c r="G56" s="97" t="s">
        <v>53</v>
      </c>
    </row>
    <row r="57" spans="1:7" ht="12.75" customHeight="1">
      <c r="A57" s="98"/>
      <c r="B57" s="99"/>
      <c r="C57" s="100"/>
      <c r="D57" s="101"/>
      <c r="E57" s="102"/>
      <c r="F57" s="101"/>
      <c r="G57" s="103"/>
    </row>
    <row r="58" spans="1:7" ht="12.75" customHeight="1">
      <c r="A58" s="104" t="s">
        <v>13</v>
      </c>
      <c r="B58" s="105" t="s">
        <v>44</v>
      </c>
      <c r="C58" s="93" t="e">
        <f>E40/C50*C46</f>
        <v>#N/A</v>
      </c>
      <c r="D58" s="106" t="s">
        <v>1</v>
      </c>
      <c r="E58" s="65">
        <f>C17</f>
        <v>1</v>
      </c>
      <c r="F58" s="106" t="s">
        <v>1</v>
      </c>
      <c r="G58" s="107" t="e">
        <f>IF(C58&gt;=E58,"Capacitance Value Met","Require More Capacitance")</f>
        <v>#N/A</v>
      </c>
    </row>
    <row r="59" spans="1:7" ht="12.75" customHeight="1">
      <c r="A59" s="104"/>
      <c r="B59" s="108"/>
      <c r="C59" s="109"/>
      <c r="D59" s="110"/>
      <c r="E59" s="67"/>
      <c r="F59" s="110"/>
      <c r="G59" s="111"/>
    </row>
    <row r="60" spans="1:7" ht="12.75" customHeight="1">
      <c r="A60" s="104" t="s">
        <v>14</v>
      </c>
      <c r="B60" s="99" t="s">
        <v>45</v>
      </c>
      <c r="C60" s="112" t="e">
        <f>E42*C50/C46</f>
        <v>#N/A</v>
      </c>
      <c r="D60" s="106" t="s">
        <v>11</v>
      </c>
      <c r="E60" s="66">
        <f>C18</f>
        <v>1</v>
      </c>
      <c r="F60" s="106" t="s">
        <v>11</v>
      </c>
      <c r="G60" s="113" t="e">
        <f>IF(C60&lt;=E60,"Resistance Value Met","Require Lower Resistance")</f>
        <v>#N/A</v>
      </c>
    </row>
    <row r="61" spans="1:7" ht="13.5" thickBot="1">
      <c r="A61" s="114"/>
      <c r="B61" s="115"/>
      <c r="C61" s="116"/>
      <c r="D61" s="116"/>
      <c r="E61" s="116"/>
      <c r="F61" s="116"/>
      <c r="G61" s="117"/>
    </row>
    <row r="62" spans="1:7" ht="18.75" thickBot="1">
      <c r="A62" s="95" t="s">
        <v>104</v>
      </c>
      <c r="B62" s="96"/>
      <c r="C62" s="140" t="s">
        <v>40</v>
      </c>
      <c r="D62" s="141"/>
      <c r="E62" s="142" t="s">
        <v>39</v>
      </c>
      <c r="F62" s="143"/>
      <c r="G62" s="97" t="s">
        <v>53</v>
      </c>
    </row>
    <row r="63" spans="1:7" ht="12.75">
      <c r="A63" s="118"/>
      <c r="B63" s="99"/>
      <c r="C63" s="119"/>
      <c r="D63" s="83"/>
      <c r="E63" s="83"/>
      <c r="F63" s="83"/>
      <c r="G63" s="120"/>
    </row>
    <row r="64" spans="1:7" ht="12.75">
      <c r="A64" s="118" t="s">
        <v>114</v>
      </c>
      <c r="B64" s="99" t="s">
        <v>47</v>
      </c>
      <c r="C64" s="121" t="e">
        <f>0.5*C58*(C10^2-C11^2)</f>
        <v>#N/A</v>
      </c>
      <c r="D64" s="122" t="s">
        <v>0</v>
      </c>
      <c r="E64" s="62">
        <f>C15</f>
        <v>2</v>
      </c>
      <c r="F64" s="122" t="s">
        <v>0</v>
      </c>
      <c r="G64" s="113" t="e">
        <f>IF(C64&gt;=E64,"Energy Value Met","Require More Energy")</f>
        <v>#N/A</v>
      </c>
    </row>
    <row r="65" spans="1:7" ht="12.75">
      <c r="A65" s="118"/>
      <c r="B65" s="99"/>
      <c r="C65" s="119"/>
      <c r="D65" s="83"/>
      <c r="E65" s="83"/>
      <c r="F65" s="83"/>
      <c r="G65" s="120"/>
    </row>
    <row r="66" spans="1:7" ht="12.75">
      <c r="A66" s="118" t="s">
        <v>117</v>
      </c>
      <c r="B66" s="99" t="s">
        <v>107</v>
      </c>
      <c r="C66" s="121" t="e">
        <f>C58*(C10-(C12*C60)-C11)/C12</f>
        <v>#N/A</v>
      </c>
      <c r="D66" s="122" t="s">
        <v>7</v>
      </c>
      <c r="E66" s="123">
        <f>C13</f>
        <v>1</v>
      </c>
      <c r="F66" s="122" t="s">
        <v>7</v>
      </c>
      <c r="G66" s="113" t="e">
        <f>IF(C66&gt;=E66,"Time Requirement Met","Discharge Time Too Short")</f>
        <v>#N/A</v>
      </c>
    </row>
    <row r="67" spans="1:7" ht="12.75">
      <c r="A67" s="118"/>
      <c r="B67" s="99"/>
      <c r="C67" s="119"/>
      <c r="D67" s="83"/>
      <c r="E67" s="83"/>
      <c r="F67" s="83"/>
      <c r="G67" s="120"/>
    </row>
    <row r="68" spans="1:7" ht="12.75">
      <c r="A68" s="118" t="s">
        <v>115</v>
      </c>
      <c r="B68" s="99"/>
      <c r="C68" s="119"/>
      <c r="D68" s="83"/>
      <c r="E68" s="83"/>
      <c r="F68" s="83"/>
      <c r="G68" s="124"/>
    </row>
    <row r="69" spans="1:7" ht="12.75">
      <c r="A69" s="118"/>
      <c r="B69" s="99"/>
      <c r="C69" s="125"/>
      <c r="D69" s="83"/>
      <c r="E69" s="83"/>
      <c r="F69" s="83"/>
      <c r="G69" s="124"/>
    </row>
    <row r="70" spans="1:7" ht="12.75">
      <c r="A70" s="118" t="s">
        <v>118</v>
      </c>
      <c r="B70" s="99"/>
      <c r="C70" s="125"/>
      <c r="D70" s="83"/>
      <c r="E70" s="83"/>
      <c r="F70" s="83"/>
      <c r="G70" s="124"/>
    </row>
    <row r="71" spans="1:7" ht="12.75">
      <c r="A71" s="118"/>
      <c r="B71" s="99"/>
      <c r="C71" s="83"/>
      <c r="D71" s="83"/>
      <c r="E71" s="83"/>
      <c r="F71" s="83"/>
      <c r="G71" s="124"/>
    </row>
    <row r="72" spans="1:7" ht="13.5" thickBot="1">
      <c r="A72" s="114"/>
      <c r="B72" s="115"/>
      <c r="C72" s="116"/>
      <c r="D72" s="116"/>
      <c r="E72" s="116"/>
      <c r="F72" s="116"/>
      <c r="G72" s="126"/>
    </row>
    <row r="73" spans="1:7" ht="18.75" thickBot="1">
      <c r="A73" s="95" t="s">
        <v>103</v>
      </c>
      <c r="B73" s="96"/>
      <c r="C73" s="140" t="s">
        <v>40</v>
      </c>
      <c r="D73" s="141"/>
      <c r="E73" s="142" t="s">
        <v>39</v>
      </c>
      <c r="F73" s="143"/>
      <c r="G73" s="97" t="s">
        <v>53</v>
      </c>
    </row>
    <row r="74" spans="1:7" ht="12.75">
      <c r="A74" s="118"/>
      <c r="B74" s="99"/>
      <c r="C74" s="83"/>
      <c r="D74" s="83"/>
      <c r="E74" s="83"/>
      <c r="F74" s="83"/>
      <c r="G74" s="124"/>
    </row>
    <row r="75" spans="1:7" ht="12.75">
      <c r="A75" s="118" t="s">
        <v>119</v>
      </c>
      <c r="B75" s="99"/>
      <c r="C75" s="127" t="e">
        <f>SUM(C77:C78)</f>
        <v>#N/A</v>
      </c>
      <c r="D75" s="122" t="s">
        <v>22</v>
      </c>
      <c r="E75" s="66">
        <f>C10-C11</f>
        <v>1</v>
      </c>
      <c r="F75" s="122" t="s">
        <v>22</v>
      </c>
      <c r="G75" s="128" t="e">
        <f>IF(C75&lt;=E75,"Voltage Drop Acceptable","Voltage Drop Too Large")</f>
        <v>#N/A</v>
      </c>
    </row>
    <row r="76" spans="1:7" ht="12.75">
      <c r="A76" s="118"/>
      <c r="B76" s="99"/>
      <c r="C76" s="129"/>
      <c r="D76" s="86"/>
      <c r="E76" s="129"/>
      <c r="F76" s="83"/>
      <c r="G76" s="124"/>
    </row>
    <row r="77" spans="1:7" ht="12.75">
      <c r="A77" s="130" t="s">
        <v>10</v>
      </c>
      <c r="B77" s="99" t="s">
        <v>120</v>
      </c>
      <c r="C77" s="127" t="e">
        <f>C12*C60</f>
        <v>#N/A</v>
      </c>
      <c r="D77" s="122" t="s">
        <v>22</v>
      </c>
      <c r="E77" s="83"/>
      <c r="F77" s="83"/>
      <c r="G77" s="124"/>
    </row>
    <row r="78" spans="1:7" ht="12.75">
      <c r="A78" s="130" t="s">
        <v>9</v>
      </c>
      <c r="B78" s="99" t="s">
        <v>121</v>
      </c>
      <c r="C78" s="127" t="e">
        <f>C12*(C13/C58)</f>
        <v>#N/A</v>
      </c>
      <c r="D78" s="122" t="s">
        <v>22</v>
      </c>
      <c r="E78" s="83"/>
      <c r="F78" s="83"/>
      <c r="G78" s="124"/>
    </row>
    <row r="79" spans="1:7" ht="12.75">
      <c r="A79" s="118"/>
      <c r="B79" s="83"/>
      <c r="C79" s="83"/>
      <c r="D79" s="83"/>
      <c r="E79" s="83"/>
      <c r="F79" s="83"/>
      <c r="G79" s="124"/>
    </row>
    <row r="80" spans="1:7" ht="12.75">
      <c r="A80" s="118" t="s">
        <v>17</v>
      </c>
      <c r="B80" s="83"/>
      <c r="C80" s="83"/>
      <c r="D80" s="83"/>
      <c r="E80" s="83"/>
      <c r="F80" s="83"/>
      <c r="G80" s="124"/>
    </row>
    <row r="81" spans="1:7" ht="12.75">
      <c r="A81" s="130" t="s">
        <v>122</v>
      </c>
      <c r="B81" s="83"/>
      <c r="C81" s="83"/>
      <c r="D81" s="83"/>
      <c r="E81" s="83"/>
      <c r="F81" s="83"/>
      <c r="G81" s="124"/>
    </row>
    <row r="82" spans="1:7" ht="12.75">
      <c r="A82" s="118" t="s">
        <v>16</v>
      </c>
      <c r="B82" s="83"/>
      <c r="C82" s="83"/>
      <c r="D82" s="83"/>
      <c r="E82" s="83"/>
      <c r="F82" s="83"/>
      <c r="G82" s="124"/>
    </row>
    <row r="83" spans="1:7" ht="13.5" thickBot="1">
      <c r="A83" s="114"/>
      <c r="B83" s="116"/>
      <c r="C83" s="116"/>
      <c r="D83" s="116"/>
      <c r="E83" s="116"/>
      <c r="F83" s="116"/>
      <c r="G83" s="131"/>
    </row>
    <row r="85" ht="12.75">
      <c r="A85" t="s">
        <v>97</v>
      </c>
    </row>
    <row r="86" ht="12.75">
      <c r="A86" t="s">
        <v>98</v>
      </c>
    </row>
    <row r="88" spans="1:2" ht="12.75">
      <c r="A88" s="39" t="s">
        <v>123</v>
      </c>
      <c r="B88" s="39"/>
    </row>
  </sheetData>
  <sheetProtection password="E9DA" sheet="1" objects="1" scenarios="1"/>
  <mergeCells count="9">
    <mergeCell ref="C36:E36"/>
    <mergeCell ref="C56:D56"/>
    <mergeCell ref="E56:F56"/>
    <mergeCell ref="C39:D39"/>
    <mergeCell ref="E39:F39"/>
    <mergeCell ref="C62:D62"/>
    <mergeCell ref="E62:F62"/>
    <mergeCell ref="C73:D73"/>
    <mergeCell ref="E73:F73"/>
  </mergeCells>
  <printOptions/>
  <pageMargins left="0.75" right="0.75" top="1" bottom="1" header="0.5" footer="0.5"/>
  <pageSetup fitToHeight="1" fitToWidth="1" horizontalDpi="300" verticalDpi="300" orientation="portrait" scale="4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J37">
      <selection activeCell="I37" sqref="A1:I16384"/>
    </sheetView>
  </sheetViews>
  <sheetFormatPr defaultColWidth="9.140625" defaultRowHeight="12.75"/>
  <cols>
    <col min="1" max="1" width="4.28125" style="136" hidden="1" customWidth="1"/>
    <col min="2" max="2" width="15.00390625" style="6" hidden="1" customWidth="1"/>
    <col min="3" max="4" width="9.140625" style="6" hidden="1" customWidth="1"/>
    <col min="5" max="5" width="23.421875" style="6" hidden="1" customWidth="1"/>
    <col min="6" max="6" width="10.140625" style="6" hidden="1" customWidth="1"/>
    <col min="7" max="7" width="12.57421875" style="6" hidden="1" customWidth="1"/>
    <col min="8" max="9" width="9.140625" style="6" hidden="1" customWidth="1"/>
    <col min="10" max="16384" width="9.140625" style="6" customWidth="1"/>
  </cols>
  <sheetData>
    <row r="1" spans="1:10" ht="15" customHeight="1">
      <c r="A1" s="21">
        <v>1</v>
      </c>
      <c r="B1" s="15"/>
      <c r="C1" s="15"/>
      <c r="D1" s="15"/>
      <c r="E1" s="15"/>
      <c r="F1" s="15"/>
      <c r="G1"/>
      <c r="H1"/>
      <c r="I1"/>
      <c r="J1"/>
    </row>
    <row r="2" spans="1:10" ht="15" customHeight="1">
      <c r="A2" s="21"/>
      <c r="B2" s="15" t="s">
        <v>18</v>
      </c>
      <c r="C2" s="15"/>
      <c r="D2" s="15"/>
      <c r="E2" s="15"/>
      <c r="F2" s="15" t="s">
        <v>25</v>
      </c>
      <c r="G2" t="s">
        <v>26</v>
      </c>
      <c r="H2" t="s">
        <v>27</v>
      </c>
      <c r="I2" t="s">
        <v>28</v>
      </c>
      <c r="J2"/>
    </row>
    <row r="3" spans="1:10" ht="15" customHeight="1">
      <c r="A3" s="21"/>
      <c r="B3" s="15" t="s">
        <v>96</v>
      </c>
      <c r="C3" s="15"/>
      <c r="D3" s="15"/>
      <c r="E3" s="15"/>
      <c r="F3" s="15">
        <v>1</v>
      </c>
      <c r="G3"/>
      <c r="H3"/>
      <c r="I3"/>
      <c r="J3"/>
    </row>
    <row r="4" spans="1:10" ht="15" customHeight="1">
      <c r="A4" s="21"/>
      <c r="B4" s="17" t="s">
        <v>127</v>
      </c>
      <c r="C4" s="17"/>
      <c r="D4" s="17"/>
      <c r="E4" s="17"/>
      <c r="F4" s="15">
        <v>2</v>
      </c>
      <c r="G4">
        <v>0.47</v>
      </c>
      <c r="H4">
        <v>0.15</v>
      </c>
      <c r="I4">
        <v>2.5</v>
      </c>
      <c r="J4"/>
    </row>
    <row r="5" spans="1:10" ht="15" customHeight="1">
      <c r="A5" s="21"/>
      <c r="B5" s="17" t="s">
        <v>128</v>
      </c>
      <c r="C5" s="17"/>
      <c r="D5" s="17"/>
      <c r="E5" s="17"/>
      <c r="F5" s="15">
        <v>3</v>
      </c>
      <c r="G5">
        <v>1</v>
      </c>
      <c r="H5">
        <v>0.09</v>
      </c>
      <c r="I5">
        <v>2.5</v>
      </c>
      <c r="J5"/>
    </row>
    <row r="6" spans="1:10" ht="15" customHeight="1">
      <c r="A6" s="21"/>
      <c r="B6" s="17" t="s">
        <v>129</v>
      </c>
      <c r="C6" s="17"/>
      <c r="D6" s="17"/>
      <c r="E6" s="17"/>
      <c r="F6" s="15">
        <v>4</v>
      </c>
      <c r="G6">
        <v>1.5</v>
      </c>
      <c r="H6">
        <v>0.06</v>
      </c>
      <c r="I6">
        <v>2.5</v>
      </c>
      <c r="J6"/>
    </row>
    <row r="7" spans="1:10" ht="15" customHeight="1">
      <c r="A7" s="21"/>
      <c r="B7" s="17" t="s">
        <v>31</v>
      </c>
      <c r="C7" s="17"/>
      <c r="D7" s="17"/>
      <c r="E7" s="17"/>
      <c r="F7" s="15">
        <v>5</v>
      </c>
      <c r="G7">
        <v>4.7</v>
      </c>
      <c r="H7">
        <v>0.025</v>
      </c>
      <c r="I7">
        <v>2.5</v>
      </c>
      <c r="J7"/>
    </row>
    <row r="8" spans="1:10" ht="15" customHeight="1">
      <c r="A8" s="133"/>
      <c r="B8" s="17" t="s">
        <v>38</v>
      </c>
      <c r="C8" s="17"/>
      <c r="D8" s="17"/>
      <c r="E8" s="17"/>
      <c r="F8" s="15">
        <v>6</v>
      </c>
      <c r="G8">
        <v>0.22</v>
      </c>
      <c r="H8">
        <v>3</v>
      </c>
      <c r="I8">
        <v>2.5</v>
      </c>
      <c r="J8"/>
    </row>
    <row r="9" spans="1:10" ht="15" customHeight="1">
      <c r="A9" s="133"/>
      <c r="B9" s="17" t="s">
        <v>32</v>
      </c>
      <c r="C9" s="17"/>
      <c r="D9" s="17"/>
      <c r="E9" s="17"/>
      <c r="F9" s="15">
        <v>7</v>
      </c>
      <c r="G9">
        <v>1</v>
      </c>
      <c r="H9">
        <v>0.4</v>
      </c>
      <c r="I9">
        <v>2.5</v>
      </c>
      <c r="J9"/>
    </row>
    <row r="10" spans="1:10" ht="15" customHeight="1">
      <c r="A10" s="134"/>
      <c r="B10" s="17" t="s">
        <v>130</v>
      </c>
      <c r="C10" s="17"/>
      <c r="D10" s="17"/>
      <c r="E10" s="17"/>
      <c r="F10" s="15">
        <v>8</v>
      </c>
      <c r="G10">
        <v>1.5</v>
      </c>
      <c r="H10">
        <v>0.3</v>
      </c>
      <c r="I10">
        <v>2.5</v>
      </c>
      <c r="J10"/>
    </row>
    <row r="11" spans="1:10" ht="15" customHeight="1">
      <c r="A11" s="134"/>
      <c r="B11" s="17" t="s">
        <v>131</v>
      </c>
      <c r="C11" s="17"/>
      <c r="D11" s="17"/>
      <c r="E11" s="17"/>
      <c r="F11" s="15">
        <v>9</v>
      </c>
      <c r="G11">
        <v>2.2</v>
      </c>
      <c r="H11">
        <v>0.2</v>
      </c>
      <c r="I11">
        <v>2.5</v>
      </c>
      <c r="J11"/>
    </row>
    <row r="12" spans="1:10" ht="15" customHeight="1">
      <c r="A12" s="21"/>
      <c r="B12" s="17" t="s">
        <v>33</v>
      </c>
      <c r="C12" s="17"/>
      <c r="D12" s="17"/>
      <c r="E12" s="17"/>
      <c r="F12" s="15">
        <v>10</v>
      </c>
      <c r="G12">
        <v>3.3</v>
      </c>
      <c r="H12">
        <v>0.15</v>
      </c>
      <c r="I12">
        <v>2.5</v>
      </c>
      <c r="J12"/>
    </row>
    <row r="13" spans="1:10" ht="15" customHeight="1">
      <c r="A13" s="21"/>
      <c r="B13" s="17" t="s">
        <v>105</v>
      </c>
      <c r="C13" s="17"/>
      <c r="D13" s="17"/>
      <c r="E13" s="17"/>
      <c r="F13" s="15">
        <v>11</v>
      </c>
      <c r="G13">
        <v>4.7</v>
      </c>
      <c r="H13">
        <v>0.15</v>
      </c>
      <c r="I13" s="22">
        <v>2.5</v>
      </c>
      <c r="J13"/>
    </row>
    <row r="14" spans="1:10" ht="15" customHeight="1">
      <c r="A14" s="21"/>
      <c r="B14" s="17" t="s">
        <v>132</v>
      </c>
      <c r="C14" s="17"/>
      <c r="D14" s="17"/>
      <c r="E14" s="17"/>
      <c r="F14" s="15">
        <v>12</v>
      </c>
      <c r="G14">
        <v>6.8</v>
      </c>
      <c r="H14">
        <v>0.1</v>
      </c>
      <c r="I14">
        <v>2.5</v>
      </c>
      <c r="J14"/>
    </row>
    <row r="15" spans="1:10" ht="15" customHeight="1">
      <c r="A15" s="21"/>
      <c r="B15" s="17" t="s">
        <v>34</v>
      </c>
      <c r="C15" s="17"/>
      <c r="D15" s="17"/>
      <c r="E15" s="17"/>
      <c r="F15" s="15">
        <v>13</v>
      </c>
      <c r="G15">
        <v>10</v>
      </c>
      <c r="H15">
        <v>0.06</v>
      </c>
      <c r="I15">
        <v>2.5</v>
      </c>
      <c r="J15"/>
    </row>
    <row r="16" spans="1:10" ht="15" customHeight="1">
      <c r="A16" s="21"/>
      <c r="B16" s="17" t="s">
        <v>35</v>
      </c>
      <c r="C16" s="17"/>
      <c r="D16" s="17"/>
      <c r="E16" s="17"/>
      <c r="F16" s="15">
        <v>14</v>
      </c>
      <c r="G16">
        <v>22</v>
      </c>
      <c r="H16">
        <v>0.04</v>
      </c>
      <c r="I16">
        <v>2.5</v>
      </c>
      <c r="J16"/>
    </row>
    <row r="17" spans="1:10" ht="15" customHeight="1">
      <c r="A17" s="21"/>
      <c r="B17" s="17" t="s">
        <v>36</v>
      </c>
      <c r="C17" s="17"/>
      <c r="D17" s="17"/>
      <c r="E17" s="17"/>
      <c r="F17" s="15">
        <v>15</v>
      </c>
      <c r="G17">
        <v>33</v>
      </c>
      <c r="H17">
        <v>0.03</v>
      </c>
      <c r="I17">
        <v>2.5</v>
      </c>
      <c r="J17"/>
    </row>
    <row r="18" spans="1:10" ht="15" customHeight="1">
      <c r="A18" s="21"/>
      <c r="B18" s="17" t="s">
        <v>37</v>
      </c>
      <c r="C18" s="17"/>
      <c r="D18" s="17"/>
      <c r="E18" s="17"/>
      <c r="F18" s="15">
        <v>16</v>
      </c>
      <c r="G18">
        <v>50</v>
      </c>
      <c r="H18">
        <v>0.025</v>
      </c>
      <c r="I18">
        <v>2.5</v>
      </c>
      <c r="J18"/>
    </row>
    <row r="19" spans="1:10" ht="15" customHeight="1">
      <c r="A19" s="135"/>
      <c r="B19" s="16" t="s">
        <v>124</v>
      </c>
      <c r="C19" s="17"/>
      <c r="D19" s="17"/>
      <c r="E19" s="17"/>
      <c r="F19" s="15">
        <v>17</v>
      </c>
      <c r="G19">
        <v>0.22</v>
      </c>
      <c r="H19">
        <v>0.3</v>
      </c>
      <c r="I19">
        <v>5</v>
      </c>
      <c r="J19"/>
    </row>
    <row r="20" spans="1:10" ht="15" customHeight="1">
      <c r="A20" s="135"/>
      <c r="B20" s="16" t="s">
        <v>125</v>
      </c>
      <c r="C20" s="17"/>
      <c r="D20" s="17"/>
      <c r="E20" s="17"/>
      <c r="F20" s="15">
        <v>18</v>
      </c>
      <c r="G20">
        <v>0.47</v>
      </c>
      <c r="H20">
        <v>0.2</v>
      </c>
      <c r="I20">
        <v>5</v>
      </c>
      <c r="J20"/>
    </row>
    <row r="21" spans="1:10" ht="15" customHeight="1">
      <c r="A21" s="21"/>
      <c r="B21" s="16" t="s">
        <v>126</v>
      </c>
      <c r="C21" s="17"/>
      <c r="D21" s="17"/>
      <c r="E21" s="17"/>
      <c r="F21" s="15">
        <v>19</v>
      </c>
      <c r="G21">
        <v>0.1</v>
      </c>
      <c r="H21">
        <v>10</v>
      </c>
      <c r="I21">
        <v>5</v>
      </c>
      <c r="J21"/>
    </row>
    <row r="22" spans="1:10" ht="15" customHeight="1">
      <c r="A22" s="21"/>
      <c r="B22" s="16" t="s">
        <v>133</v>
      </c>
      <c r="C22" s="17"/>
      <c r="D22" s="17"/>
      <c r="E22" s="17"/>
      <c r="F22" s="15">
        <v>20</v>
      </c>
      <c r="G22">
        <v>0.47</v>
      </c>
      <c r="H22">
        <v>2</v>
      </c>
      <c r="I22">
        <v>5</v>
      </c>
      <c r="J22"/>
    </row>
    <row r="23" spans="1:10" ht="15" customHeight="1">
      <c r="A23" s="21"/>
      <c r="B23" s="16" t="s">
        <v>134</v>
      </c>
      <c r="C23" s="17"/>
      <c r="D23" s="17"/>
      <c r="E23" s="17"/>
      <c r="F23" s="15">
        <v>21</v>
      </c>
      <c r="G23">
        <v>1</v>
      </c>
      <c r="H23">
        <v>1</v>
      </c>
      <c r="I23">
        <v>5</v>
      </c>
      <c r="J23"/>
    </row>
    <row r="24" spans="1:10" ht="15" customHeight="1">
      <c r="A24" s="21"/>
      <c r="B24" s="16"/>
      <c r="C24" s="17"/>
      <c r="D24" s="17"/>
      <c r="E24" s="17"/>
      <c r="F24" s="15"/>
      <c r="G24"/>
      <c r="H24"/>
      <c r="I24"/>
      <c r="J24"/>
    </row>
    <row r="25" spans="2:6" ht="15" customHeight="1">
      <c r="B25" s="18"/>
      <c r="C25" s="19"/>
      <c r="D25" s="19"/>
      <c r="E25" s="19"/>
      <c r="F25" s="19"/>
    </row>
    <row r="26" spans="2:6" ht="15" customHeight="1">
      <c r="B26" s="20"/>
      <c r="C26" s="19"/>
      <c r="D26" s="19"/>
      <c r="E26" s="19"/>
      <c r="F26" s="19"/>
    </row>
    <row r="27" spans="2:6" ht="15" customHeight="1">
      <c r="B27" s="20"/>
      <c r="C27" s="19"/>
      <c r="D27" s="19"/>
      <c r="E27" s="19"/>
      <c r="F27" s="19"/>
    </row>
    <row r="28" spans="2:6" ht="15" customHeight="1">
      <c r="B28" s="19"/>
      <c r="C28" s="19"/>
      <c r="D28" s="19"/>
      <c r="E28" s="19"/>
      <c r="F28" s="19"/>
    </row>
    <row r="29" ht="15" customHeight="1"/>
    <row r="30" spans="1:8" ht="15" customHeight="1">
      <c r="A30" s="137">
        <v>2</v>
      </c>
      <c r="B30" s="11" t="s">
        <v>60</v>
      </c>
      <c r="C30" s="4"/>
      <c r="F30" s="15" t="s">
        <v>25</v>
      </c>
      <c r="G30" s="26" t="s">
        <v>26</v>
      </c>
      <c r="H30" s="26" t="s">
        <v>27</v>
      </c>
    </row>
    <row r="31" spans="1:8" ht="15" customHeight="1">
      <c r="A31" s="137"/>
      <c r="B31" s="11" t="s">
        <v>87</v>
      </c>
      <c r="C31" s="4"/>
      <c r="F31" s="15">
        <v>1</v>
      </c>
      <c r="G31" s="26"/>
      <c r="H31" s="26"/>
    </row>
    <row r="32" spans="1:8" ht="15" customHeight="1">
      <c r="A32" s="137"/>
      <c r="B32" s="4" t="s">
        <v>62</v>
      </c>
      <c r="C32" s="4"/>
      <c r="E32" s="10"/>
      <c r="F32" s="15">
        <v>2</v>
      </c>
      <c r="G32" s="6">
        <v>1</v>
      </c>
      <c r="H32" s="26">
        <v>1</v>
      </c>
    </row>
    <row r="33" spans="2:8" ht="15" customHeight="1">
      <c r="B33" s="4" t="s">
        <v>61</v>
      </c>
      <c r="E33" s="10"/>
      <c r="F33" s="15">
        <v>3</v>
      </c>
      <c r="G33" s="6">
        <v>1</v>
      </c>
      <c r="H33" s="26">
        <v>1.5</v>
      </c>
    </row>
    <row r="34" spans="1:7" ht="15" customHeight="1">
      <c r="A34" s="138"/>
      <c r="E34" s="9"/>
      <c r="F34" s="27"/>
      <c r="G34" s="5"/>
    </row>
    <row r="35" spans="2:6" ht="15" customHeight="1">
      <c r="B35" s="13"/>
      <c r="F35" s="27"/>
    </row>
    <row r="36" spans="2:6" ht="15" customHeight="1">
      <c r="B36" s="12"/>
      <c r="F36" s="27"/>
    </row>
    <row r="37" spans="2:6" ht="15" customHeight="1">
      <c r="B37" s="13"/>
      <c r="F37" s="27"/>
    </row>
    <row r="38" spans="2:6" ht="15" customHeight="1">
      <c r="B38" s="13"/>
      <c r="F38" s="27"/>
    </row>
    <row r="39" spans="1:8" ht="15" customHeight="1">
      <c r="A39" s="136">
        <v>7</v>
      </c>
      <c r="B39" s="13" t="s">
        <v>63</v>
      </c>
      <c r="F39" s="15" t="s">
        <v>25</v>
      </c>
      <c r="G39" s="26" t="s">
        <v>26</v>
      </c>
      <c r="H39" s="26" t="s">
        <v>27</v>
      </c>
    </row>
    <row r="40" spans="2:8" ht="15" customHeight="1">
      <c r="B40" s="13" t="s">
        <v>90</v>
      </c>
      <c r="F40" s="15">
        <v>1</v>
      </c>
      <c r="G40" s="26"/>
      <c r="H40" s="26"/>
    </row>
    <row r="41" spans="2:8" ht="15" customHeight="1">
      <c r="B41" s="24" t="s">
        <v>64</v>
      </c>
      <c r="F41" s="15">
        <v>2</v>
      </c>
      <c r="G41" s="29">
        <v>0.7</v>
      </c>
      <c r="H41" s="29">
        <v>5</v>
      </c>
    </row>
    <row r="42" spans="2:8" ht="15" customHeight="1">
      <c r="B42" s="24" t="s">
        <v>65</v>
      </c>
      <c r="E42" s="4"/>
      <c r="F42" s="15">
        <v>3</v>
      </c>
      <c r="G42" s="30">
        <v>0.75</v>
      </c>
      <c r="H42" s="30">
        <v>3</v>
      </c>
    </row>
    <row r="43" spans="2:8" ht="15" customHeight="1">
      <c r="B43" s="24" t="s">
        <v>66</v>
      </c>
      <c r="E43" s="4"/>
      <c r="F43" s="15">
        <v>4</v>
      </c>
      <c r="G43" s="30">
        <v>0.8</v>
      </c>
      <c r="H43" s="30">
        <v>2.25</v>
      </c>
    </row>
    <row r="44" spans="2:8" ht="15" customHeight="1">
      <c r="B44" s="24" t="s">
        <v>67</v>
      </c>
      <c r="F44" s="15">
        <v>5</v>
      </c>
      <c r="G44" s="31">
        <v>0.85</v>
      </c>
      <c r="H44" s="32">
        <v>1.6</v>
      </c>
    </row>
    <row r="45" spans="2:8" ht="15" customHeight="1">
      <c r="B45" s="24" t="s">
        <v>70</v>
      </c>
      <c r="F45" s="15">
        <v>6</v>
      </c>
      <c r="G45" s="31">
        <v>0.9</v>
      </c>
      <c r="H45" s="32">
        <v>1.4</v>
      </c>
    </row>
    <row r="46" spans="2:8" ht="15" customHeight="1">
      <c r="B46" s="24" t="s">
        <v>76</v>
      </c>
      <c r="F46" s="15">
        <v>7</v>
      </c>
      <c r="G46" s="31">
        <v>1</v>
      </c>
      <c r="H46" s="32">
        <v>1</v>
      </c>
    </row>
    <row r="47" spans="2:8" ht="15" customHeight="1">
      <c r="B47" s="25" t="s">
        <v>71</v>
      </c>
      <c r="C47" s="6">
        <v>1</v>
      </c>
      <c r="F47" s="15">
        <v>8</v>
      </c>
      <c r="G47" s="33">
        <v>1</v>
      </c>
      <c r="H47" s="32">
        <v>1</v>
      </c>
    </row>
    <row r="48" spans="2:8" ht="15" customHeight="1">
      <c r="B48" s="25" t="s">
        <v>72</v>
      </c>
      <c r="F48" s="15">
        <v>9</v>
      </c>
      <c r="G48" s="33">
        <v>1</v>
      </c>
      <c r="H48" s="32">
        <v>1</v>
      </c>
    </row>
    <row r="49" spans="1:8" ht="15" customHeight="1">
      <c r="A49" s="138"/>
      <c r="B49" s="25" t="s">
        <v>73</v>
      </c>
      <c r="F49" s="15">
        <v>10</v>
      </c>
      <c r="G49" s="33">
        <v>1</v>
      </c>
      <c r="H49" s="32">
        <v>1</v>
      </c>
    </row>
    <row r="50" spans="2:8" ht="12.75">
      <c r="B50" s="25"/>
      <c r="F50" s="27"/>
      <c r="G50" s="28"/>
      <c r="H50" s="26"/>
    </row>
    <row r="51" spans="2:8" ht="12.75">
      <c r="B51" s="24"/>
      <c r="F51" s="27"/>
      <c r="G51" s="28"/>
      <c r="H51" s="26"/>
    </row>
    <row r="52" spans="1:8" ht="12.75">
      <c r="A52" s="136">
        <v>2</v>
      </c>
      <c r="B52" s="23" t="s">
        <v>77</v>
      </c>
      <c r="F52" s="15" t="s">
        <v>25</v>
      </c>
      <c r="G52" s="26" t="s">
        <v>26</v>
      </c>
      <c r="H52" s="26"/>
    </row>
    <row r="53" spans="2:6" ht="12.75">
      <c r="B53" s="35" t="s">
        <v>88</v>
      </c>
      <c r="F53" s="19">
        <v>1</v>
      </c>
    </row>
    <row r="54" spans="2:7" ht="12.75">
      <c r="B54" s="36" t="s">
        <v>93</v>
      </c>
      <c r="F54" s="15">
        <v>2</v>
      </c>
      <c r="G54" s="6">
        <v>1</v>
      </c>
    </row>
    <row r="55" spans="1:7" ht="12.75">
      <c r="A55" s="136" t="s">
        <v>89</v>
      </c>
      <c r="B55" s="37" t="s">
        <v>94</v>
      </c>
      <c r="F55" s="15">
        <v>3</v>
      </c>
      <c r="G55" s="6">
        <v>0.8</v>
      </c>
    </row>
    <row r="56" spans="2:7" ht="12.75">
      <c r="B56" s="12" t="s">
        <v>95</v>
      </c>
      <c r="F56" s="15">
        <v>4</v>
      </c>
      <c r="G56" s="6">
        <v>1.8</v>
      </c>
    </row>
    <row r="57" spans="1:2" ht="12.75">
      <c r="A57" s="139"/>
      <c r="B57" s="14"/>
    </row>
    <row r="58" spans="1:2" ht="12.75">
      <c r="A58" s="139"/>
      <c r="B58" s="13"/>
    </row>
    <row r="61" ht="12.75">
      <c r="A61" s="139"/>
    </row>
  </sheetData>
  <sheetProtection password="E9D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 Electronic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PowerStor-Aerogel-Capacitor-Calculator Rev 3</dc:title>
  <dc:subject/>
  <dc:creator>Marc Juzkow</dc:creator>
  <cp:keywords/>
  <dc:description>Copyright 2002  Cooper Electronic Technologies</dc:description>
  <cp:lastModifiedBy>Marc Juzkow</cp:lastModifiedBy>
  <cp:lastPrinted>2001-10-28T17:32:13Z</cp:lastPrinted>
  <dcterms:created xsi:type="dcterms:W3CDTF">2000-06-07T22:50:27Z</dcterms:created>
  <dcterms:modified xsi:type="dcterms:W3CDTF">2002-09-17T12:29:12Z</dcterms:modified>
  <cp:category/>
  <cp:version/>
  <cp:contentType/>
  <cp:contentStatus/>
</cp:coreProperties>
</file>